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ToolImport" sheetId="1" r:id="rId1"/>
    <sheet name="AgFAImport" sheetId="2" r:id="rId2"/>
  </sheets>
  <definedNames>
    <definedName name="_xlnm.Print_Area" localSheetId="0">ToolImport!$A$6:$O$47</definedName>
  </definedNames>
  <calcPr calcId="145621"/>
</workbook>
</file>

<file path=xl/calcChain.xml><?xml version="1.0" encoding="utf-8"?>
<calcChain xmlns="http://schemas.openxmlformats.org/spreadsheetml/2006/main">
  <c r="O21" i="1" l="1"/>
  <c r="M21" i="1"/>
  <c r="O20" i="1"/>
  <c r="M20" i="1"/>
  <c r="O19" i="1"/>
  <c r="M19" i="1"/>
  <c r="O18" i="1"/>
  <c r="M18" i="1"/>
  <c r="O17" i="1"/>
  <c r="M17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77" i="2"/>
  <c r="AI37" i="1" s="1"/>
  <c r="D76" i="2"/>
  <c r="AI36" i="1" s="1"/>
  <c r="C77" i="2"/>
  <c r="AE37" i="1" s="1"/>
  <c r="C76" i="2"/>
  <c r="AE36" i="1" s="1"/>
  <c r="D83" i="2"/>
  <c r="AI44" i="1" s="1"/>
  <c r="C83" i="2"/>
  <c r="AE44" i="1" s="1"/>
  <c r="D81" i="2"/>
  <c r="AI41" i="1" s="1"/>
  <c r="C81" i="2"/>
  <c r="AE41" i="1" s="1"/>
  <c r="D82" i="2"/>
  <c r="AI42" i="1" s="1"/>
  <c r="C82" i="2"/>
  <c r="AE42" i="1" s="1"/>
  <c r="D80" i="2"/>
  <c r="AI40" i="1" s="1"/>
  <c r="C80" i="2"/>
  <c r="AE40" i="1" s="1"/>
  <c r="AP21" i="1" l="1"/>
  <c r="AP20" i="1"/>
  <c r="AP19" i="1"/>
  <c r="AP18" i="1"/>
  <c r="AP17" i="1"/>
  <c r="AE32" i="1"/>
  <c r="AI32" i="1"/>
  <c r="AI31" i="1"/>
  <c r="AE31" i="1"/>
  <c r="AI30" i="1"/>
  <c r="AE30" i="1"/>
  <c r="AI27" i="1"/>
  <c r="AE27" i="1"/>
  <c r="AI26" i="1"/>
  <c r="AE26" i="1"/>
  <c r="AI25" i="1"/>
  <c r="AE25" i="1"/>
  <c r="AL21" i="1"/>
  <c r="AL20" i="1"/>
  <c r="AL19" i="1"/>
  <c r="AL18" i="1"/>
  <c r="AL17" i="1"/>
  <c r="AI21" i="1"/>
  <c r="AE21" i="1"/>
  <c r="AI20" i="1"/>
  <c r="AE20" i="1"/>
  <c r="AI19" i="1"/>
  <c r="AE19" i="1"/>
  <c r="AI18" i="1"/>
  <c r="AE18" i="1"/>
  <c r="AI17" i="1"/>
  <c r="AE17" i="1"/>
  <c r="AI16" i="1"/>
  <c r="AE16" i="1"/>
  <c r="AI13" i="1"/>
  <c r="AE13" i="1"/>
  <c r="AI12" i="1"/>
  <c r="AE12" i="1"/>
  <c r="AI11" i="1"/>
  <c r="AE11" i="1"/>
  <c r="AI10" i="1"/>
  <c r="AE10" i="1"/>
  <c r="AI9" i="1"/>
  <c r="AE9" i="1"/>
  <c r="AI8" i="1"/>
  <c r="AE8" i="1"/>
</calcChain>
</file>

<file path=xl/sharedStrings.xml><?xml version="1.0" encoding="utf-8"?>
<sst xmlns="http://schemas.openxmlformats.org/spreadsheetml/2006/main" count="191" uniqueCount="91">
  <si>
    <t>Balance Sheet</t>
  </si>
  <si>
    <t>Benchmark Report</t>
  </si>
  <si>
    <t>This benchmark report's
selection criteria
are on the last page.</t>
  </si>
  <si>
    <t>Report Basis: Whole Farm</t>
  </si>
  <si>
    <t>Beg. Dollars</t>
  </si>
  <si>
    <t>End Dollars</t>
  </si>
  <si>
    <t>Cost Basis</t>
  </si>
  <si>
    <t>Current Assets</t>
  </si>
  <si>
    <t>Cash Accounts</t>
  </si>
  <si>
    <t>Prepaid Expenses &amp; Purchased Inventories</t>
  </si>
  <si>
    <t>Raised Feed Inventories</t>
  </si>
  <si>
    <t>Basis in Resale Livestock Purchased</t>
  </si>
  <si>
    <t>Accounts Receivable</t>
  </si>
  <si>
    <t>Market Livestock &amp; Etc.</t>
  </si>
  <si>
    <t>Total Current Assets</t>
  </si>
  <si>
    <t>Non-Current Assets</t>
  </si>
  <si>
    <t>Raised Breeding Livestock</t>
  </si>
  <si>
    <t>Purchased Breeding Livestock</t>
  </si>
  <si>
    <t>Machinery &amp; Equipment</t>
  </si>
  <si>
    <t>Buildings</t>
  </si>
  <si>
    <t>Land &amp; House</t>
  </si>
  <si>
    <t>Other Non-Current Assets</t>
  </si>
  <si>
    <t>Total Non-Current Assets</t>
  </si>
  <si>
    <t>Total Farm Assets</t>
  </si>
  <si>
    <t>Current Liabilities</t>
  </si>
  <si>
    <t>Accounts Payable</t>
  </si>
  <si>
    <t>Current Portion of Non-Current Liabilities</t>
  </si>
  <si>
    <t>Other Current Liabilities</t>
  </si>
  <si>
    <t>Total Current Liabilities</t>
  </si>
  <si>
    <t>Non-Current Liabilities</t>
  </si>
  <si>
    <t>Intermediate Liabilities</t>
  </si>
  <si>
    <t>Long-Term Liabilities</t>
  </si>
  <si>
    <t>Contingent Liabilities</t>
  </si>
  <si>
    <t>Total Non-Current Liabilities</t>
  </si>
  <si>
    <t>Total Farm Liabilities</t>
  </si>
  <si>
    <t>Non-Farm Assets</t>
  </si>
  <si>
    <t>Non-Farm Liabilities</t>
  </si>
  <si>
    <t xml:space="preserve">Statement of Equities (Net Worth) </t>
  </si>
  <si>
    <t>Beginning</t>
  </si>
  <si>
    <t>Ending</t>
  </si>
  <si>
    <t>Change</t>
  </si>
  <si>
    <t>Contributed Capital</t>
  </si>
  <si>
    <t>Retained Earnings</t>
  </si>
  <si>
    <t>1</t>
  </si>
  <si>
    <t>1 All current assets and raised breeding livestock are included in retained earnings.</t>
  </si>
  <si>
    <t>Valuation Adjustment</t>
  </si>
  <si>
    <t>Total Farm Equities</t>
  </si>
  <si>
    <t>Non-Farm Equities</t>
  </si>
  <si>
    <t>Total Equities</t>
  </si>
  <si>
    <t>Benchmark Criteria</t>
  </si>
  <si>
    <t>Number of Cows</t>
  </si>
  <si>
    <t>Pounds of Milk Sold per Cow</t>
  </si>
  <si>
    <t>Hundredweight Equivalent (CWT EQ) per Cow</t>
  </si>
  <si>
    <t>Gross Milk Price</t>
  </si>
  <si>
    <t>Total Crop Acres per Cow</t>
  </si>
  <si>
    <t>Pasture Acres per Cow</t>
  </si>
  <si>
    <t>Owner/Operator/Families</t>
  </si>
  <si>
    <t>Primary Enterprise:</t>
  </si>
  <si>
    <t>Dairy</t>
  </si>
  <si>
    <t>Report On:</t>
  </si>
  <si>
    <t>All Data Sets</t>
  </si>
  <si>
    <t>2009 Data Sets:</t>
  </si>
  <si>
    <t>74</t>
  </si>
  <si>
    <t xml:space="preserve"> Data Sets:</t>
  </si>
  <si>
    <t>0</t>
  </si>
  <si>
    <t>Confidence Level Range:</t>
  </si>
  <si>
    <t>80 to 100</t>
  </si>
  <si>
    <t>Herd Size Range:</t>
  </si>
  <si>
    <t>250.0 to 2826.0</t>
  </si>
  <si>
    <t>Printed:  12-06-2010</t>
  </si>
  <si>
    <t>Prepared by:</t>
  </si>
  <si>
    <t>AgFA</t>
  </si>
  <si>
    <t>Center for Dairy Profitability</t>
  </si>
  <si>
    <t>Page -1 of 1</t>
  </si>
  <si>
    <t>Tool List</t>
  </si>
  <si>
    <t>Balance Sheet Importation Template</t>
  </si>
  <si>
    <t>Printed:  12-01-2011</t>
  </si>
  <si>
    <t>Signature: _________________________________________________________  Date: _____________________________</t>
  </si>
  <si>
    <t>Copy the AgFA downloaded BS, A2 - AF71 here:</t>
  </si>
  <si>
    <t>2010</t>
  </si>
  <si>
    <t>22,584</t>
  </si>
  <si>
    <t>279</t>
  </si>
  <si>
    <t>$16.33</t>
  </si>
  <si>
    <t>2.54</t>
  </si>
  <si>
    <t>0.03</t>
  </si>
  <si>
    <t>1.34</t>
  </si>
  <si>
    <t>2010 Data Sets:</t>
  </si>
  <si>
    <t>444</t>
  </si>
  <si>
    <t>2008 Data Sets:</t>
  </si>
  <si>
    <t>Page 1 of 1</t>
  </si>
  <si>
    <t>This benchmark report's_x000D_
selection criteria_x000D_
are on the last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</si>
</sst>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</cellStyleXfs>
  <cellXfs count="15">
    <xf numFmtId="0" fontId="0" fillId="0" borderId="0" xfId="0">
      <alignment vertical="top"/>
    </xf>
    <xf numFmtId="0" fontId="1" fillId="0" borderId="0" xfId="0" applyFont="1">
      <alignment vertical="top"/>
    </xf>
    <xf numFmtId="37" fontId="1" fillId="0" borderId="0" xfId="0" applyNumberFormat="1" applyFont="1">
      <alignment vertical="top"/>
    </xf>
    <xf numFmtId="4" fontId="1" fillId="0" borderId="0" xfId="0" applyNumberFormat="1" applyFont="1">
      <alignment vertical="top"/>
    </xf>
    <xf numFmtId="3" fontId="1" fillId="0" borderId="0" xfId="0" applyNumberFormat="1" applyFont="1" applyFill="1">
      <alignment vertical="top"/>
    </xf>
    <xf numFmtId="37" fontId="1" fillId="0" borderId="0" xfId="0" applyNumberFormat="1" applyFont="1" applyFill="1">
      <alignment vertical="top"/>
    </xf>
    <xf numFmtId="164" fontId="3" fillId="0" borderId="0" xfId="1" applyNumberFormat="1" applyFont="1" applyAlignment="1">
      <alignment horizontal="left" vertical="top"/>
    </xf>
    <xf numFmtId="164" fontId="4" fillId="0" borderId="0" xfId="1" applyNumberFormat="1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vertical="top"/>
    </xf>
    <xf numFmtId="0" fontId="5" fillId="0" borderId="0" xfId="0" applyFont="1">
      <alignment vertical="top"/>
    </xf>
    <xf numFmtId="37" fontId="0" fillId="2" borderId="0" xfId="0" applyNumberFormat="1" applyFill="1">
      <alignment vertical="top"/>
    </xf>
    <xf numFmtId="0" fontId="0" fillId="0" borderId="0" xfId="0" applyFill="1">
      <alignment vertical="top"/>
    </xf>
    <xf numFmtId="3" fontId="1" fillId="0" borderId="0" xfId="0" applyNumberFormat="1" applyFont="1">
      <alignment vertical="top"/>
    </xf>
    <xf numFmtId="2" fontId="0" fillId="0" borderId="0" xfId="0" applyNumberForma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P71"/>
  <sheetViews>
    <sheetView tabSelected="1" showOutlineSymbols="0" topLeftCell="Z1" workbookViewId="0">
      <selection activeCell="AK5" sqref="AK5"/>
    </sheetView>
  </sheetViews>
  <sheetFormatPr defaultColWidth="6.85546875" defaultRowHeight="12.75" customHeight="1" x14ac:dyDescent="0.2"/>
  <cols>
    <col min="1" max="5" width="6.85546875" customWidth="1"/>
    <col min="6" max="6" width="9.85546875" customWidth="1"/>
    <col min="7" max="7" width="10" customWidth="1"/>
    <col min="8" max="8" width="6.85546875" customWidth="1"/>
    <col min="9" max="9" width="9.5703125" customWidth="1"/>
    <col min="10" max="10" width="10" customWidth="1"/>
    <col min="11" max="11" width="9.42578125" customWidth="1"/>
    <col min="12" max="12" width="6.85546875" customWidth="1"/>
    <col min="13" max="13" width="11.5703125" customWidth="1"/>
    <col min="14" max="14" width="5.85546875" customWidth="1"/>
    <col min="15" max="15" width="12.42578125" customWidth="1"/>
    <col min="16" max="16" width="34" hidden="1" customWidth="1"/>
    <col min="17" max="23" width="6.85546875" hidden="1" customWidth="1"/>
    <col min="24" max="24" width="30.28515625" customWidth="1"/>
    <col min="31" max="31" width="11.42578125" customWidth="1"/>
    <col min="34" max="34" width="7.140625" bestFit="1" customWidth="1"/>
    <col min="35" max="35" width="10.7109375" customWidth="1"/>
    <col min="38" max="38" width="8.140625" bestFit="1" customWidth="1"/>
    <col min="42" max="42" width="8.140625" bestFit="1" customWidth="1"/>
  </cols>
  <sheetData>
    <row r="1" spans="1:35" ht="12.75" customHeight="1" x14ac:dyDescent="0.2">
      <c r="X1" s="10" t="s">
        <v>75</v>
      </c>
    </row>
    <row r="2" spans="1:35" ht="21" customHeight="1" x14ac:dyDescent="0.2">
      <c r="A2" t="s">
        <v>0</v>
      </c>
    </row>
    <row r="3" spans="1:35" ht="78" customHeight="1" x14ac:dyDescent="0.2">
      <c r="A3" t="s">
        <v>1</v>
      </c>
      <c r="M3" t="s">
        <v>2</v>
      </c>
      <c r="AB3" s="10" t="s">
        <v>74</v>
      </c>
    </row>
    <row r="4" spans="1:35" ht="12" customHeight="1" x14ac:dyDescent="0.2">
      <c r="A4" t="s">
        <v>3</v>
      </c>
    </row>
    <row r="6" spans="1:35" ht="12.4" customHeight="1" x14ac:dyDescent="0.2">
      <c r="F6" t="s">
        <v>4</v>
      </c>
      <c r="I6" s="1"/>
      <c r="J6" t="s">
        <v>5</v>
      </c>
      <c r="M6" t="s">
        <v>6</v>
      </c>
    </row>
    <row r="7" spans="1:35" ht="12.4" customHeight="1" x14ac:dyDescent="0.2">
      <c r="A7" s="1" t="s">
        <v>7</v>
      </c>
      <c r="AB7" s="6" t="s">
        <v>7</v>
      </c>
    </row>
    <row r="8" spans="1:35" ht="11.45" customHeight="1" x14ac:dyDescent="0.2">
      <c r="A8" s="1" t="s">
        <v>8</v>
      </c>
      <c r="F8" s="5">
        <f>IF(ISNA(VLOOKUP(A8,AgFAImport!$A$2:$F$72,2,FALSE))=TRUE,0,VLOOKUP(A8,AgFAImport!$A$2:$F$72,2,FALSE))</f>
        <v>30429.521148648648</v>
      </c>
      <c r="J8" s="5">
        <f>IF(ISNA(VLOOKUP(A8,AgFAImport!$A$2:$F$72,3,FALSE))=TRUE,0,VLOOKUP(A8,AgFAImport!$A$2:$F$72,3,FALSE))</f>
        <v>27783.313558558566</v>
      </c>
      <c r="AB8" s="7" t="s">
        <v>8</v>
      </c>
      <c r="AE8" s="11">
        <f>F8</f>
        <v>30429.521148648648</v>
      </c>
      <c r="AI8" s="11">
        <f>J8</f>
        <v>27783.313558558566</v>
      </c>
    </row>
    <row r="9" spans="1:35" ht="11.45" customHeight="1" x14ac:dyDescent="0.2">
      <c r="A9" s="1" t="s">
        <v>9</v>
      </c>
      <c r="F9" s="5">
        <f>IF(ISNA(VLOOKUP(A9,AgFAImport!$A$2:$F$72,2,FALSE))=TRUE,0,VLOOKUP(A9,AgFAImport!$A$2:$F$72,2,FALSE))</f>
        <v>15806.166425675678</v>
      </c>
      <c r="J9" s="5">
        <f>IF(ISNA(VLOOKUP(A9,AgFAImport!$A$2:$F$72,3,FALSE))=TRUE,0,VLOOKUP(A9,AgFAImport!$A$2:$F$72,3,FALSE))</f>
        <v>21343.163545045023</v>
      </c>
      <c r="AB9" s="7" t="s">
        <v>9</v>
      </c>
      <c r="AE9" s="11">
        <f t="shared" ref="AE9:AE13" si="0">F9</f>
        <v>15806.166425675678</v>
      </c>
      <c r="AI9" s="11">
        <f t="shared" ref="AI9:AI13" si="1">J9</f>
        <v>21343.163545045023</v>
      </c>
    </row>
    <row r="10" spans="1:35" ht="11.45" customHeight="1" x14ac:dyDescent="0.2">
      <c r="A10" s="1" t="s">
        <v>10</v>
      </c>
      <c r="F10" s="5">
        <f>IF(ISNA(VLOOKUP(A10,AgFAImport!$A$2:$F$72,2,FALSE))=TRUE,0,VLOOKUP(A10,AgFAImport!$A$2:$F$72,2,FALSE))</f>
        <v>147986.39079954952</v>
      </c>
      <c r="J10" s="5">
        <f>IF(ISNA(VLOOKUP(A10,AgFAImport!$A$2:$F$72,3,FALSE))=TRUE,0,VLOOKUP(A10,AgFAImport!$A$2:$F$72,3,FALSE))</f>
        <v>152855.46894707196</v>
      </c>
      <c r="AB10" s="7" t="s">
        <v>10</v>
      </c>
      <c r="AE10" s="11">
        <f t="shared" si="0"/>
        <v>147986.39079954952</v>
      </c>
      <c r="AI10" s="11">
        <f t="shared" si="1"/>
        <v>152855.46894707196</v>
      </c>
    </row>
    <row r="11" spans="1:35" ht="11.45" customHeight="1" x14ac:dyDescent="0.2">
      <c r="A11" s="1" t="s">
        <v>11</v>
      </c>
      <c r="F11" s="5">
        <f>IF(ISNA(VLOOKUP(A11,AgFAImport!$A$2:$F$72,2,FALSE))=TRUE,0,VLOOKUP(A11,AgFAImport!$A$2:$F$72,2,FALSE))</f>
        <v>1719.1148648648648</v>
      </c>
      <c r="J11" s="5">
        <f>IF(ISNA(VLOOKUP(A11,AgFAImport!$A$2:$F$72,3,FALSE))=TRUE,0,VLOOKUP(A11,AgFAImport!$A$2:$F$72,3,FALSE))</f>
        <v>931.85810810810813</v>
      </c>
      <c r="AB11" s="7" t="s">
        <v>11</v>
      </c>
      <c r="AE11" s="11">
        <f t="shared" si="0"/>
        <v>1719.1148648648648</v>
      </c>
      <c r="AI11" s="11">
        <f t="shared" si="1"/>
        <v>931.85810810810813</v>
      </c>
    </row>
    <row r="12" spans="1:35" ht="11.45" customHeight="1" x14ac:dyDescent="0.2">
      <c r="A12" s="1" t="s">
        <v>12</v>
      </c>
      <c r="F12" s="5">
        <f>IF(ISNA(VLOOKUP(A12,AgFAImport!$A$2:$F$72,2,FALSE))=TRUE,0,VLOOKUP(A12,AgFAImport!$A$2:$F$72,2,FALSE))</f>
        <v>759.27105855855859</v>
      </c>
      <c r="J12" s="5">
        <f>IF(ISNA(VLOOKUP(A12,AgFAImport!$A$2:$F$72,3,FALSE))=TRUE,0,VLOOKUP(A12,AgFAImport!$A$2:$F$72,3,FALSE))</f>
        <v>618.46621621621625</v>
      </c>
      <c r="AB12" s="7" t="s">
        <v>12</v>
      </c>
      <c r="AE12" s="11">
        <f t="shared" si="0"/>
        <v>759.27105855855859</v>
      </c>
      <c r="AI12" s="11">
        <f t="shared" si="1"/>
        <v>618.46621621621625</v>
      </c>
    </row>
    <row r="13" spans="1:35" ht="11.45" customHeight="1" x14ac:dyDescent="0.2">
      <c r="A13" s="1" t="s">
        <v>13</v>
      </c>
      <c r="F13" s="5">
        <f>IF(ISNA(VLOOKUP(A13,AgFAImport!$A$2:$F$72,2,FALSE))=TRUE,0,VLOOKUP(A13,AgFAImport!$A$2:$F$72,2,FALSE))</f>
        <v>1190.5333108108109</v>
      </c>
      <c r="J13" s="5">
        <f>IF(ISNA(VLOOKUP(A13,AgFAImport!$A$2:$F$72,3,FALSE))=TRUE,0,VLOOKUP(A13,AgFAImport!$A$2:$F$72,3,FALSE))</f>
        <v>375.40290540540548</v>
      </c>
      <c r="AB13" s="7" t="s">
        <v>13</v>
      </c>
      <c r="AE13" s="11">
        <f t="shared" si="0"/>
        <v>1190.5333108108109</v>
      </c>
      <c r="AI13" s="11">
        <f t="shared" si="1"/>
        <v>375.40290540540548</v>
      </c>
    </row>
    <row r="14" spans="1:35" ht="13.15" customHeight="1" x14ac:dyDescent="0.2">
      <c r="A14" t="s">
        <v>14</v>
      </c>
      <c r="F14" s="5">
        <f>IF(ISNA(VLOOKUP(A14,AgFAImport!$A$2:$F$72,2,FALSE))=TRUE,0,VLOOKUP(A14,AgFAImport!$A$2:$F$72,2,FALSE))</f>
        <v>197890.99760810807</v>
      </c>
      <c r="J14" s="5">
        <f>IF(ISNA(VLOOKUP(A14,AgFAImport!$A$2:$F$72,3,FALSE))=TRUE,0,VLOOKUP(A14,AgFAImport!$A$2:$F$72,3,FALSE))</f>
        <v>203907.67328040526</v>
      </c>
      <c r="AB14" s="8"/>
    </row>
    <row r="15" spans="1:35" ht="12.4" customHeight="1" x14ac:dyDescent="0.2">
      <c r="A15" s="1" t="s">
        <v>15</v>
      </c>
      <c r="F15" s="5" t="str">
        <f>IF(ISNA(VLOOKUP(A15,AgFAImport!$A$2:$F$72,2,FALSE))=TRUE,0,VLOOKUP(A15,AgFAImport!$A$2:$F$72,2,FALSE))</f>
        <v>Beg. Dollars</v>
      </c>
      <c r="J15" s="5" t="str">
        <f>IF(ISNA(VLOOKUP(A15,AgFAImport!$A$2:$F$72,3,FALSE))=TRUE,0,VLOOKUP(A15,AgFAImport!$A$2:$F$72,3,FALSE))</f>
        <v>End Dollars</v>
      </c>
      <c r="M15" t="s">
        <v>4</v>
      </c>
      <c r="O15" t="s">
        <v>5</v>
      </c>
      <c r="AB15" s="6" t="s">
        <v>15</v>
      </c>
    </row>
    <row r="16" spans="1:35" ht="11.45" customHeight="1" x14ac:dyDescent="0.2">
      <c r="A16" s="1" t="s">
        <v>16</v>
      </c>
      <c r="F16" s="5">
        <f>IF(ISNA(VLOOKUP(A16,AgFAImport!$A$2:$F$72,2,FALSE))=TRUE,0,VLOOKUP(A16,AgFAImport!$A$2:$F$72,2,FALSE))</f>
        <v>300079.94887387386</v>
      </c>
      <c r="J16" s="5">
        <f>IF(ISNA(VLOOKUP(A16,AgFAImport!$A$2:$F$72,3,FALSE))=TRUE,0,VLOOKUP(A16,AgFAImport!$A$2:$F$72,3,FALSE))</f>
        <v>317808.34009008994</v>
      </c>
      <c r="AB16" s="7" t="s">
        <v>16</v>
      </c>
      <c r="AE16" s="11">
        <f t="shared" ref="AE16:AE21" si="2">F16</f>
        <v>300079.94887387386</v>
      </c>
      <c r="AI16" s="11">
        <f t="shared" ref="AI16:AI21" si="3">J16</f>
        <v>317808.34009008994</v>
      </c>
    </row>
    <row r="17" spans="1:42" ht="11.45" customHeight="1" x14ac:dyDescent="0.2">
      <c r="A17" s="1" t="s">
        <v>17</v>
      </c>
      <c r="F17" s="5">
        <f>IF(ISNA(VLOOKUP(A17,AgFAImport!$A$2:$F$72,2,FALSE))=TRUE,0,VLOOKUP(A17,AgFAImport!$A$2:$F$72,2,FALSE))</f>
        <v>67018.391891891893</v>
      </c>
      <c r="J17" s="5">
        <f>IF(ISNA(VLOOKUP(A17,AgFAImport!$A$2:$F$72,3,FALSE))=TRUE,0,VLOOKUP(A17,AgFAImport!$A$2:$F$72,3,FALSE))</f>
        <v>65304.394144144142</v>
      </c>
      <c r="M17" s="5">
        <f>IF(ISNA(VLOOKUP(A17,AgFAImport!$A$2:$F$72,4,FALSE))=TRUE,0,VLOOKUP(A17,AgFAImport!$A$2:$F$72,4,FALSE))</f>
        <v>52644.995540540542</v>
      </c>
      <c r="O17" s="5">
        <f>IF(ISNA(VLOOKUP(A17,AgFAImport!$A$2:$F$72,5,FALSE))=TRUE,0,VLOOKUP(A17,AgFAImport!$A$2:$F$72,5,FALSE))</f>
        <v>47628.08310810812</v>
      </c>
      <c r="AB17" s="7" t="s">
        <v>17</v>
      </c>
      <c r="AE17" s="11">
        <f t="shared" si="2"/>
        <v>67018.391891891893</v>
      </c>
      <c r="AI17" s="11">
        <f t="shared" si="3"/>
        <v>65304.394144144142</v>
      </c>
      <c r="AL17" s="11">
        <f>M17</f>
        <v>52644.995540540542</v>
      </c>
      <c r="AP17" s="11">
        <f>O17</f>
        <v>47628.08310810812</v>
      </c>
    </row>
    <row r="18" spans="1:42" ht="11.45" customHeight="1" x14ac:dyDescent="0.2">
      <c r="A18" s="1" t="s">
        <v>18</v>
      </c>
      <c r="F18" s="5">
        <f>IF(ISNA(VLOOKUP(A18,AgFAImport!$A$2:$F$72,2,FALSE))=TRUE,0,VLOOKUP(A18,AgFAImport!$A$2:$F$72,2,FALSE))</f>
        <v>277600.83571074286</v>
      </c>
      <c r="J18" s="5">
        <f>IF(ISNA(VLOOKUP(A18,AgFAImport!$A$2:$F$72,3,FALSE))=TRUE,0,VLOOKUP(A18,AgFAImport!$A$2:$F$72,3,FALSE))</f>
        <v>288430.68773223623</v>
      </c>
      <c r="M18" s="5">
        <f>IF(ISNA(VLOOKUP(A18,AgFAImport!$A$2:$F$72,4,FALSE))=TRUE,0,VLOOKUP(A18,AgFAImport!$A$2:$F$72,4,FALSE))</f>
        <v>101071.01061711715</v>
      </c>
      <c r="O18" s="5">
        <f>IF(ISNA(VLOOKUP(A18,AgFAImport!$A$2:$F$72,5,FALSE))=TRUE,0,VLOOKUP(A18,AgFAImport!$A$2:$F$72,5,FALSE))</f>
        <v>106065.77383783786</v>
      </c>
      <c r="AB18" s="7" t="s">
        <v>18</v>
      </c>
      <c r="AE18" s="11">
        <f t="shared" si="2"/>
        <v>277600.83571074286</v>
      </c>
      <c r="AI18" s="11">
        <f t="shared" si="3"/>
        <v>288430.68773223623</v>
      </c>
      <c r="AL18" s="11">
        <f t="shared" ref="AL18:AL21" si="4">M18</f>
        <v>101071.01061711715</v>
      </c>
      <c r="AP18" s="11">
        <f t="shared" ref="AP18:AP21" si="5">O18</f>
        <v>106065.77383783786</v>
      </c>
    </row>
    <row r="19" spans="1:42" ht="11.45" customHeight="1" x14ac:dyDescent="0.2">
      <c r="A19" s="1" t="s">
        <v>19</v>
      </c>
      <c r="F19" s="5">
        <f>IF(ISNA(VLOOKUP(A19,AgFAImport!$A$2:$F$72,2,FALSE))=TRUE,0,VLOOKUP(A19,AgFAImport!$A$2:$F$72,2,FALSE))</f>
        <v>382745.30310276075</v>
      </c>
      <c r="J19" s="5">
        <f>IF(ISNA(VLOOKUP(A19,AgFAImport!$A$2:$F$72,3,FALSE))=TRUE,0,VLOOKUP(A19,AgFAImport!$A$2:$F$72,3,FALSE))</f>
        <v>393981.19715493091</v>
      </c>
      <c r="M19" s="5">
        <f>IF(ISNA(VLOOKUP(A19,AgFAImport!$A$2:$F$72,4,FALSE))=TRUE,0,VLOOKUP(A19,AgFAImport!$A$2:$F$72,4,FALSE))</f>
        <v>258179.22844594589</v>
      </c>
      <c r="O19" s="5">
        <f>IF(ISNA(VLOOKUP(A19,AgFAImport!$A$2:$F$72,5,FALSE))=TRUE,0,VLOOKUP(A19,AgFAImport!$A$2:$F$72,5,FALSE))</f>
        <v>261574.32461711712</v>
      </c>
      <c r="AB19" s="7" t="s">
        <v>19</v>
      </c>
      <c r="AE19" s="11">
        <f t="shared" si="2"/>
        <v>382745.30310276075</v>
      </c>
      <c r="AI19" s="11">
        <f t="shared" si="3"/>
        <v>393981.19715493091</v>
      </c>
      <c r="AL19" s="11">
        <f t="shared" si="4"/>
        <v>258179.22844594589</v>
      </c>
      <c r="AP19" s="11">
        <f t="shared" si="5"/>
        <v>261574.32461711712</v>
      </c>
    </row>
    <row r="20" spans="1:42" ht="11.45" customHeight="1" x14ac:dyDescent="0.2">
      <c r="A20" s="1" t="s">
        <v>20</v>
      </c>
      <c r="F20" s="5">
        <f>IF(ISNA(VLOOKUP(A20,AgFAImport!$A$2:$F$72,2,FALSE))=TRUE,0,VLOOKUP(A20,AgFAImport!$A$2:$F$72,2,FALSE))</f>
        <v>512842.91704954958</v>
      </c>
      <c r="J20" s="5">
        <f>IF(ISNA(VLOOKUP(A20,AgFAImport!$A$2:$F$72,3,FALSE))=TRUE,0,VLOOKUP(A20,AgFAImport!$A$2:$F$72,3,FALSE))</f>
        <v>529047.52252252272</v>
      </c>
      <c r="M20" s="5">
        <f>IF(ISNA(VLOOKUP(A20,AgFAImport!$A$2:$F$72,4,FALSE))=TRUE,0,VLOOKUP(A20,AgFAImport!$A$2:$F$72,4,FALSE))</f>
        <v>233300.10777027029</v>
      </c>
      <c r="O20" s="5">
        <f>IF(ISNA(VLOOKUP(A20,AgFAImport!$A$2:$F$72,5,FALSE))=TRUE,0,VLOOKUP(A20,AgFAImport!$A$2:$F$72,5,FALSE))</f>
        <v>249221.0624549549</v>
      </c>
      <c r="AB20" s="7" t="s">
        <v>20</v>
      </c>
      <c r="AE20" s="11">
        <f t="shared" si="2"/>
        <v>512842.91704954958</v>
      </c>
      <c r="AI20" s="11">
        <f t="shared" si="3"/>
        <v>529047.52252252272</v>
      </c>
      <c r="AL20" s="11">
        <f t="shared" si="4"/>
        <v>233300.10777027029</v>
      </c>
      <c r="AP20" s="11">
        <f t="shared" si="5"/>
        <v>249221.0624549549</v>
      </c>
    </row>
    <row r="21" spans="1:42" ht="11.45" customHeight="1" x14ac:dyDescent="0.2">
      <c r="A21" s="1" t="s">
        <v>21</v>
      </c>
      <c r="F21" s="5">
        <f>IF(ISNA(VLOOKUP(A21,AgFAImport!$A$2:$F$72,2,FALSE))=TRUE,0,VLOOKUP(A21,AgFAImport!$A$2:$F$72,2,FALSE))</f>
        <v>42762.038018018007</v>
      </c>
      <c r="J21" s="5">
        <f>IF(ISNA(VLOOKUP(A21,AgFAImport!$A$2:$F$72,3,FALSE))=TRUE,0,VLOOKUP(A21,AgFAImport!$A$2:$F$72,3,FALSE))</f>
        <v>45980.744572072086</v>
      </c>
      <c r="M21" s="5">
        <f>IF(ISNA(VLOOKUP(A21,AgFAImport!$A$2:$F$72,4,FALSE))=TRUE,0,VLOOKUP(A21,AgFAImport!$A$2:$F$72,4,FALSE))</f>
        <v>35224.666463963928</v>
      </c>
      <c r="O21" s="5">
        <f>IF(ISNA(VLOOKUP(A21,AgFAImport!$A$2:$F$72,5,FALSE))=TRUE,0,VLOOKUP(A21,AgFAImport!$A$2:$F$72,5,FALSE))</f>
        <v>39080.209549549545</v>
      </c>
      <c r="AB21" s="7" t="s">
        <v>21</v>
      </c>
      <c r="AE21" s="11">
        <f t="shared" si="2"/>
        <v>42762.038018018007</v>
      </c>
      <c r="AI21" s="11">
        <f t="shared" si="3"/>
        <v>45980.744572072086</v>
      </c>
      <c r="AL21" s="11">
        <f t="shared" si="4"/>
        <v>35224.666463963928</v>
      </c>
      <c r="AP21" s="11">
        <f t="shared" si="5"/>
        <v>39080.209549549545</v>
      </c>
    </row>
    <row r="22" spans="1:42" ht="13.15" customHeight="1" x14ac:dyDescent="0.2">
      <c r="A22" t="s">
        <v>22</v>
      </c>
      <c r="F22" s="5">
        <f>IF(ISNA(VLOOKUP(A22,AgFAImport!$A$2:$F$72,2,FALSE))=TRUE,0,VLOOKUP(A22,AgFAImport!$A$2:$F$72,2,FALSE))</f>
        <v>1583049.4346468372</v>
      </c>
      <c r="J22" s="5">
        <f>IF(ISNA(VLOOKUP(A22,AgFAImport!$A$2:$F$72,3,FALSE))=TRUE,0,VLOOKUP(A22,AgFAImport!$A$2:$F$72,3,FALSE))</f>
        <v>1640552.8862159962</v>
      </c>
      <c r="M22" s="5"/>
      <c r="N22" s="5"/>
      <c r="O22" s="5"/>
      <c r="AB22" s="8"/>
    </row>
    <row r="23" spans="1:42" ht="17.45" customHeight="1" x14ac:dyDescent="0.2">
      <c r="A23" s="1" t="s">
        <v>23</v>
      </c>
      <c r="F23" s="5">
        <f>IF(ISNA(VLOOKUP(A23,AgFAImport!$A$2:$F$72,2,FALSE))=TRUE,0,VLOOKUP(A23,AgFAImport!$A$2:$F$72,2,FALSE))</f>
        <v>1780940.4322549449</v>
      </c>
      <c r="J23" s="5">
        <f>IF(ISNA(VLOOKUP(A23,AgFAImport!$A$2:$F$72,3,FALSE))=TRUE,0,VLOOKUP(A23,AgFAImport!$A$2:$F$72,3,FALSE))</f>
        <v>1844460.5594964016</v>
      </c>
      <c r="AB23" s="8"/>
    </row>
    <row r="24" spans="1:42" ht="12.4" customHeight="1" x14ac:dyDescent="0.2">
      <c r="F24" s="5">
        <f>IF(ISNA(VLOOKUP(A24,AgFAImport!$A$2:$F$72,2,FALSE))=TRUE,0,VLOOKUP(A24,AgFAImport!$A$2:$F$72,2,FALSE))</f>
        <v>0</v>
      </c>
      <c r="J24" s="5">
        <f>IF(ISNA(VLOOKUP(A24,AgFAImport!$A$2:$F$72,3,FALSE))=TRUE,0,VLOOKUP(A24,AgFAImport!$A$2:$F$72,3,FALSE))</f>
        <v>0</v>
      </c>
      <c r="AB24" s="9" t="s">
        <v>24</v>
      </c>
    </row>
    <row r="25" spans="1:42" ht="12.4" customHeight="1" x14ac:dyDescent="0.2">
      <c r="A25" s="1" t="s">
        <v>24</v>
      </c>
      <c r="F25" s="5">
        <f>IF(ISNA(VLOOKUP(A25,AgFAImport!$A$2:$F$72,2,FALSE))=TRUE,0,VLOOKUP(A25,AgFAImport!$A$2:$F$72,2,FALSE))</f>
        <v>0</v>
      </c>
      <c r="J25" s="5">
        <f>IF(ISNA(VLOOKUP(A25,AgFAImport!$A$2:$F$72,3,FALSE))=TRUE,0,VLOOKUP(A25,AgFAImport!$A$2:$F$72,3,FALSE))</f>
        <v>0</v>
      </c>
      <c r="AB25" s="7" t="s">
        <v>25</v>
      </c>
      <c r="AE25" s="11">
        <f>F26</f>
        <v>10355.971463963966</v>
      </c>
      <c r="AI25" s="11">
        <f>J26</f>
        <v>8793.1969594594611</v>
      </c>
    </row>
    <row r="26" spans="1:42" ht="11.45" customHeight="1" x14ac:dyDescent="0.2">
      <c r="A26" s="1" t="s">
        <v>25</v>
      </c>
      <c r="F26" s="5">
        <f>IF(ISNA(VLOOKUP(A26,AgFAImport!$A$2:$F$72,2,FALSE))=TRUE,0,VLOOKUP(A26,AgFAImport!$A$2:$F$72,2,FALSE))</f>
        <v>10355.971463963966</v>
      </c>
      <c r="J26" s="5">
        <f>IF(ISNA(VLOOKUP(A26,AgFAImport!$A$2:$F$72,3,FALSE))=TRUE,0,VLOOKUP(A26,AgFAImport!$A$2:$F$72,3,FALSE))</f>
        <v>8793.1969594594611</v>
      </c>
      <c r="K26" s="12"/>
      <c r="L26" s="12"/>
      <c r="M26" s="12"/>
      <c r="N26" s="12"/>
      <c r="AB26" s="7" t="s">
        <v>26</v>
      </c>
      <c r="AE26" s="11">
        <f t="shared" ref="AE26:AE27" si="6">F27</f>
        <v>16846.976223740039</v>
      </c>
      <c r="AI26" s="11">
        <f t="shared" ref="AI26:AI27" si="7">J27</f>
        <v>18930.179324807057</v>
      </c>
    </row>
    <row r="27" spans="1:42" ht="11.45" customHeight="1" x14ac:dyDescent="0.2">
      <c r="A27" s="1" t="s">
        <v>26</v>
      </c>
      <c r="F27" s="5">
        <f>IF(ISNA(VLOOKUP(A27,AgFAImport!$A$2:$F$72,2,FALSE))=TRUE,0,VLOOKUP(A27,AgFAImport!$A$2:$F$72,2,FALSE))</f>
        <v>16846.976223740039</v>
      </c>
      <c r="J27" s="5">
        <f>IF(ISNA(VLOOKUP(A27,AgFAImport!$A$2:$F$72,3,FALSE))=TRUE,0,VLOOKUP(A27,AgFAImport!$A$2:$F$72,3,FALSE))</f>
        <v>18930.179324807057</v>
      </c>
      <c r="AB27" s="7" t="s">
        <v>27</v>
      </c>
      <c r="AE27" s="11">
        <f t="shared" si="6"/>
        <v>25666.696824324314</v>
      </c>
      <c r="AI27" s="11">
        <f t="shared" si="7"/>
        <v>25608.028310810801</v>
      </c>
    </row>
    <row r="28" spans="1:42" ht="11.45" customHeight="1" x14ac:dyDescent="0.2">
      <c r="A28" s="1" t="s">
        <v>27</v>
      </c>
      <c r="F28" s="5">
        <f>IF(ISNA(VLOOKUP(A28,AgFAImport!$A$2:$F$72,2,FALSE))=TRUE,0,VLOOKUP(A28,AgFAImport!$A$2:$F$72,2,FALSE))</f>
        <v>25666.696824324314</v>
      </c>
      <c r="J28" s="5">
        <f>IF(ISNA(VLOOKUP(A28,AgFAImport!$A$2:$F$72,3,FALSE))=TRUE,0,VLOOKUP(A28,AgFAImport!$A$2:$F$72,3,FALSE))</f>
        <v>25608.028310810801</v>
      </c>
      <c r="AB28" s="8"/>
    </row>
    <row r="29" spans="1:42" ht="13.15" customHeight="1" x14ac:dyDescent="0.2">
      <c r="A29" t="s">
        <v>28</v>
      </c>
      <c r="F29" s="5">
        <f>IF(ISNA(VLOOKUP(A29,AgFAImport!$A$2:$F$72,2,FALSE))=TRUE,0,VLOOKUP(A29,AgFAImport!$A$2:$F$72,2,FALSE))</f>
        <v>52869.644512028324</v>
      </c>
      <c r="J29" s="5">
        <f>IF(ISNA(VLOOKUP(A29,AgFAImport!$A$2:$F$72,3,FALSE))=TRUE,0,VLOOKUP(A29,AgFAImport!$A$2:$F$72,3,FALSE))</f>
        <v>53331.404595077314</v>
      </c>
      <c r="AB29" s="9" t="s">
        <v>29</v>
      </c>
    </row>
    <row r="30" spans="1:42" ht="12.4" customHeight="1" x14ac:dyDescent="0.2">
      <c r="A30" s="1" t="s">
        <v>29</v>
      </c>
      <c r="F30" s="5">
        <f>IF(ISNA(VLOOKUP(A30,AgFAImport!$A$2:$F$72,2,FALSE))=TRUE,0,VLOOKUP(A30,AgFAImport!$A$2:$F$72,2,FALSE))</f>
        <v>0</v>
      </c>
      <c r="J30" s="5">
        <f>IF(ISNA(VLOOKUP(A30,AgFAImport!$A$2:$F$72,3,FALSE))=TRUE,0,VLOOKUP(A30,AgFAImport!$A$2:$F$72,3,FALSE))</f>
        <v>0</v>
      </c>
      <c r="AB30" s="7" t="s">
        <v>30</v>
      </c>
      <c r="AE30" s="11">
        <f>F31</f>
        <v>218095.85221217066</v>
      </c>
      <c r="AI30" s="11">
        <f>J31</f>
        <v>227397.7701527251</v>
      </c>
    </row>
    <row r="31" spans="1:42" ht="11.45" customHeight="1" x14ac:dyDescent="0.2">
      <c r="A31" s="1" t="s">
        <v>30</v>
      </c>
      <c r="F31" s="5">
        <f>IF(ISNA(VLOOKUP(A31,AgFAImport!$A$2:$F$72,2,FALSE))=TRUE,0,VLOOKUP(A31,AgFAImport!$A$2:$F$72,2,FALSE))</f>
        <v>218095.85221217066</v>
      </c>
      <c r="J31" s="5">
        <f>IF(ISNA(VLOOKUP(A31,AgFAImport!$A$2:$F$72,3,FALSE))=TRUE,0,VLOOKUP(A31,AgFAImport!$A$2:$F$72,3,FALSE))</f>
        <v>227397.7701527251</v>
      </c>
      <c r="AB31" s="7" t="s">
        <v>31</v>
      </c>
      <c r="AE31" s="11">
        <f t="shared" ref="AE31:AE32" si="8">F32</f>
        <v>459722.66212715179</v>
      </c>
      <c r="AI31" s="11">
        <f t="shared" ref="AI31:AI32" si="9">J32</f>
        <v>484700.90061255731</v>
      </c>
    </row>
    <row r="32" spans="1:42" ht="11.45" customHeight="1" x14ac:dyDescent="0.2">
      <c r="A32" s="1" t="s">
        <v>31</v>
      </c>
      <c r="F32" s="5">
        <f>IF(ISNA(VLOOKUP(A32,AgFAImport!$A$2:$F$72,2,FALSE))=TRUE,0,VLOOKUP(A32,AgFAImport!$A$2:$F$72,2,FALSE))</f>
        <v>459722.66212715179</v>
      </c>
      <c r="J32" s="5">
        <f>IF(ISNA(VLOOKUP(A32,AgFAImport!$A$2:$F$72,3,FALSE))=TRUE,0,VLOOKUP(A32,AgFAImport!$A$2:$F$72,3,FALSE))</f>
        <v>484700.90061255731</v>
      </c>
      <c r="AB32" s="7" t="s">
        <v>32</v>
      </c>
      <c r="AE32" s="11">
        <f t="shared" si="8"/>
        <v>202010.21071826131</v>
      </c>
      <c r="AI32" s="11">
        <f t="shared" si="9"/>
        <v>210677.13212244082</v>
      </c>
    </row>
    <row r="33" spans="1:36" ht="11.45" customHeight="1" x14ac:dyDescent="0.2">
      <c r="A33" s="1" t="s">
        <v>32</v>
      </c>
      <c r="F33" s="5">
        <f>IF(ISNA(VLOOKUP(A33,AgFAImport!$A$2:$F$72,2,FALSE))=TRUE,0,VLOOKUP(A33,AgFAImport!$A$2:$F$72,2,FALSE))</f>
        <v>202010.21071826131</v>
      </c>
      <c r="J33" s="5">
        <f>IF(ISNA(VLOOKUP(A33,AgFAImport!$A$2:$F$72,3,FALSE))=TRUE,0,VLOOKUP(A33,AgFAImport!$A$2:$F$72,3,FALSE))</f>
        <v>210677.13212244082</v>
      </c>
      <c r="AB33" s="8"/>
    </row>
    <row r="34" spans="1:36" ht="13.15" customHeight="1" x14ac:dyDescent="0.2">
      <c r="A34" t="s">
        <v>33</v>
      </c>
      <c r="F34" s="5">
        <f>IF(ISNA(VLOOKUP(A34,AgFAImport!$A$2:$F$72,2,FALSE))=TRUE,0,VLOOKUP(A34,AgFAImport!$A$2:$F$72,2,FALSE))</f>
        <v>879828.72505758377</v>
      </c>
      <c r="J34" s="5">
        <f>IF(ISNA(VLOOKUP(A34,AgFAImport!$A$2:$F$72,3,FALSE))=TRUE,0,VLOOKUP(A34,AgFAImport!$A$2:$F$72,3,FALSE))</f>
        <v>922775.8028877232</v>
      </c>
      <c r="AB34" s="8"/>
    </row>
    <row r="35" spans="1:36" ht="17.45" customHeight="1" x14ac:dyDescent="0.2">
      <c r="A35" s="1" t="s">
        <v>34</v>
      </c>
      <c r="F35" s="5">
        <f>IF(ISNA(VLOOKUP(A35,AgFAImport!$A$2:$F$72,2,FALSE))=TRUE,0,VLOOKUP(A35,AgFAImport!$A$2:$F$72,2,FALSE))</f>
        <v>932698.3695696122</v>
      </c>
      <c r="J35" s="5">
        <f>IF(ISNA(VLOOKUP(A35,AgFAImport!$A$2:$F$72,3,FALSE))=TRUE,0,VLOOKUP(A35,AgFAImport!$A$2:$F$72,3,FALSE))</f>
        <v>976107.20748280047</v>
      </c>
      <c r="AB35" s="7"/>
    </row>
    <row r="36" spans="1:36" ht="12.4" customHeight="1" x14ac:dyDescent="0.2">
      <c r="F36" s="5">
        <f>IF(ISNA(VLOOKUP(A36,AgFAImport!$A$2:$F$72,2,FALSE))=TRUE,0,VLOOKUP(A36,AgFAImport!$A$2:$F$72,2,FALSE))</f>
        <v>0</v>
      </c>
      <c r="J36" s="5">
        <f>IF(ISNA(VLOOKUP(A36,AgFAImport!$A$2:$F$72,3,FALSE))=TRUE,0,VLOOKUP(A36,AgFAImport!$A$2:$F$72,3,FALSE))</f>
        <v>0</v>
      </c>
      <c r="AB36" s="7" t="s">
        <v>35</v>
      </c>
      <c r="AE36" s="11">
        <f>AgFAImport!C76</f>
        <v>384430.10977068776</v>
      </c>
      <c r="AI36" s="11">
        <f>AgFAImport!D76</f>
        <v>397073.97248560766</v>
      </c>
    </row>
    <row r="37" spans="1:36" ht="11.45" customHeight="1" x14ac:dyDescent="0.2">
      <c r="A37" s="1" t="s">
        <v>35</v>
      </c>
      <c r="F37" s="5">
        <f>IF(ISNA(VLOOKUP(A37,AgFAImport!$A$2:$F$72,2,FALSE))=TRUE,0,VLOOKUP(A37,AgFAImport!$A$2:$F$72,2,FALSE))</f>
        <v>384430.10977068776</v>
      </c>
      <c r="J37" s="5">
        <f>IF(ISNA(VLOOKUP(A37,AgFAImport!$A$2:$F$72,3,FALSE))=TRUE,0,VLOOKUP(A37,AgFAImport!$A$2:$F$72,3,FALSE))</f>
        <v>397073.97248560766</v>
      </c>
      <c r="K37" s="12"/>
      <c r="L37" s="12"/>
      <c r="M37" s="12"/>
      <c r="N37" s="12"/>
      <c r="AB37" s="7" t="s">
        <v>36</v>
      </c>
      <c r="AE37" s="11">
        <f>AgFAImport!C77</f>
        <v>10298.192027027028</v>
      </c>
      <c r="AI37" s="11">
        <f>AgFAImport!D77</f>
        <v>10251.134932432435</v>
      </c>
    </row>
    <row r="38" spans="1:36" ht="11.45" customHeight="1" x14ac:dyDescent="0.2">
      <c r="A38" s="1" t="s">
        <v>36</v>
      </c>
      <c r="F38" s="5">
        <f>IF(ISNA(VLOOKUP(A38,AgFAImport!$A$2:$F$72,2,FALSE))=TRUE,0,VLOOKUP(A38,AgFAImport!$A$2:$F$72,2,FALSE))</f>
        <v>10298.192027027028</v>
      </c>
      <c r="J38" s="5">
        <f>IF(ISNA(VLOOKUP(A38,AgFAImport!$A$2:$F$72,3,FALSE))=TRUE,0,VLOOKUP(A38,AgFAImport!$A$2:$F$72,3,FALSE))</f>
        <v>10251.134932432435</v>
      </c>
      <c r="K38" s="12"/>
      <c r="L38" s="12"/>
      <c r="M38" s="12"/>
      <c r="N38" s="12"/>
      <c r="AB38" s="7"/>
    </row>
    <row r="39" spans="1:36" ht="15" customHeight="1" x14ac:dyDescent="0.2">
      <c r="A39" t="s">
        <v>37</v>
      </c>
      <c r="F39" s="5" t="str">
        <f>IF(ISNA(VLOOKUP(A39,AgFAImport!$A$2:$F$72,2,FALSE))=TRUE,0,VLOOKUP(A39,AgFAImport!$A$2:$F$72,2,FALSE))</f>
        <v>Beginning</v>
      </c>
      <c r="G39" s="12"/>
      <c r="H39" s="12"/>
      <c r="I39" s="12"/>
      <c r="J39" s="5" t="str">
        <f>IF(ISNA(VLOOKUP(A39,AgFAImport!$A$2:$F$72,3,FALSE))=TRUE,0,VLOOKUP(A39,AgFAImport!$A$2:$F$72,3,FALSE))</f>
        <v>Ending</v>
      </c>
      <c r="K39" s="12"/>
      <c r="L39" s="12"/>
      <c r="M39" s="12"/>
      <c r="N39" s="12"/>
      <c r="AB39" s="9" t="s">
        <v>37</v>
      </c>
    </row>
    <row r="40" spans="1:36" ht="12.4" customHeight="1" x14ac:dyDescent="0.2">
      <c r="F40" s="5">
        <f>IF(ISNA(VLOOKUP(A40,AgFAImport!$A$2:$F$72,2,FALSE))=TRUE,0,VLOOKUP(A40,AgFAImport!$A$2:$F$72,2,FALSE))</f>
        <v>0</v>
      </c>
      <c r="G40" s="12"/>
      <c r="H40" s="12"/>
      <c r="I40" s="12"/>
      <c r="J40" s="5">
        <f>IF(ISNA(VLOOKUP(A40,AgFAImport!$A$2:$F$72,3,FALSE))=TRUE,0,VLOOKUP(A40,AgFAImport!$A$2:$F$72,3,FALSE))</f>
        <v>0</v>
      </c>
      <c r="K40" s="12"/>
      <c r="L40" s="12"/>
      <c r="M40" s="12"/>
      <c r="N40" s="12"/>
      <c r="AB40" s="7" t="s">
        <v>41</v>
      </c>
      <c r="AE40" s="11">
        <f>AgFAImport!C80</f>
        <v>536.59910000000002</v>
      </c>
      <c r="AI40" s="11">
        <f>AgFAImport!D80</f>
        <v>536.59910000000002</v>
      </c>
    </row>
    <row r="41" spans="1:36" ht="11.45" customHeight="1" x14ac:dyDescent="0.2">
      <c r="F41" s="5">
        <f>IF(ISNA(VLOOKUP(A41,AgFAImport!$A$2:$F$72,2,FALSE))=TRUE,0,VLOOKUP(A41,AgFAImport!$A$2:$F$72,2,FALSE))</f>
        <v>0</v>
      </c>
      <c r="G41" s="4"/>
      <c r="H41" s="12"/>
      <c r="I41" s="4"/>
      <c r="J41" s="5">
        <f>IF(ISNA(VLOOKUP(A41,AgFAImport!$A$2:$F$72,3,FALSE))=TRUE,0,VLOOKUP(A41,AgFAImport!$A$2:$F$72,3,FALSE))</f>
        <v>0</v>
      </c>
      <c r="K41" s="4"/>
      <c r="L41" s="12"/>
      <c r="M41" s="12"/>
      <c r="N41" s="12"/>
      <c r="AB41" s="7" t="s">
        <v>42</v>
      </c>
      <c r="AE41" s="11">
        <f>AgFAImport!C81</f>
        <v>447166.19737000001</v>
      </c>
      <c r="AI41" s="11">
        <f>AgFAImport!D81</f>
        <v>459318.79248000006</v>
      </c>
      <c r="AJ41" s="1"/>
    </row>
    <row r="42" spans="1:36" ht="47.1" customHeight="1" x14ac:dyDescent="0.2">
      <c r="F42" s="5">
        <f>IF(ISNA(VLOOKUP(A42,AgFAImport!$A$2:$F$72,2,FALSE))=TRUE,0,VLOOKUP(A42,AgFAImport!$A$2:$F$72,2,FALSE))</f>
        <v>0</v>
      </c>
      <c r="G42" s="4"/>
      <c r="H42" s="12"/>
      <c r="I42" s="4"/>
      <c r="J42" s="5">
        <f>IF(ISNA(VLOOKUP(A42,AgFAImport!$A$2:$F$72,3,FALSE))=TRUE,0,VLOOKUP(A42,AgFAImport!$A$2:$F$72,3,FALSE))</f>
        <v>0</v>
      </c>
      <c r="K42" s="4"/>
      <c r="L42" s="12"/>
      <c r="M42" s="12"/>
      <c r="N42" s="12" t="s">
        <v>44</v>
      </c>
      <c r="AB42" s="7" t="s">
        <v>45</v>
      </c>
      <c r="AE42" s="11">
        <f>AgFAImport!C82</f>
        <v>400539.26622173865</v>
      </c>
      <c r="AI42" s="11">
        <f>AgFAImport!D82</f>
        <v>408497.96043755917</v>
      </c>
    </row>
    <row r="43" spans="1:36" ht="60.4" customHeight="1" x14ac:dyDescent="0.2">
      <c r="F43" s="5">
        <f>IF(ISNA(VLOOKUP(A43,AgFAImport!$A$2:$F$72,2,FALSE))=TRUE,0,VLOOKUP(A43,AgFAImport!$A$2:$F$72,2,FALSE))</f>
        <v>0</v>
      </c>
      <c r="G43" s="12"/>
      <c r="H43" s="12"/>
      <c r="I43" s="12"/>
      <c r="J43" s="5">
        <f>IF(ISNA(VLOOKUP(A43,AgFAImport!$A$2:$F$72,3,FALSE))=TRUE,0,VLOOKUP(A43,AgFAImport!$A$2:$F$72,3,FALSE))</f>
        <v>0</v>
      </c>
      <c r="K43" s="12"/>
      <c r="L43" s="12"/>
      <c r="M43" s="12"/>
      <c r="N43" s="12"/>
      <c r="AB43" s="8"/>
    </row>
    <row r="44" spans="1:36" ht="11.45" customHeight="1" x14ac:dyDescent="0.2">
      <c r="F44" s="5">
        <f>IF(ISNA(VLOOKUP(A44,AgFAImport!$A$2:$F$72,2,FALSE))=TRUE,0,VLOOKUP(A44,AgFAImport!$A$2:$F$72,2,FALSE))</f>
        <v>0</v>
      </c>
      <c r="G44" s="4"/>
      <c r="H44" s="12"/>
      <c r="I44" s="4"/>
      <c r="J44" s="5">
        <f>IF(ISNA(VLOOKUP(A44,AgFAImport!$A$2:$F$72,3,FALSE))=TRUE,0,VLOOKUP(A44,AgFAImport!$A$2:$F$72,3,FALSE))</f>
        <v>0</v>
      </c>
      <c r="K44" s="4"/>
      <c r="L44" s="12"/>
      <c r="M44" s="12"/>
      <c r="N44" s="12"/>
      <c r="O44" s="12"/>
      <c r="AB44" s="7" t="s">
        <v>47</v>
      </c>
      <c r="AE44" s="11">
        <f>AgFAImport!C83</f>
        <v>374131.91773999995</v>
      </c>
      <c r="AI44" s="11">
        <f>AgFAImport!D83</f>
        <v>386822.83755000005</v>
      </c>
    </row>
    <row r="45" spans="1:36" ht="11.45" customHeight="1" x14ac:dyDescent="0.2">
      <c r="F45" s="5">
        <f>IF(ISNA(VLOOKUP(A45,AgFAImport!$A$2:$F$72,2,FALSE))=TRUE,0,VLOOKUP(A45,AgFAImport!$A$2:$F$72,2,FALSE))</f>
        <v>0</v>
      </c>
      <c r="G45" s="4"/>
      <c r="H45" s="12"/>
      <c r="I45" s="4"/>
      <c r="J45" s="5">
        <f>IF(ISNA(VLOOKUP(A45,AgFAImport!$A$2:$F$72,3,FALSE))=TRUE,0,VLOOKUP(A45,AgFAImport!$A$2:$F$72,3,FALSE))</f>
        <v>0</v>
      </c>
      <c r="K45" s="4"/>
      <c r="L45" s="12"/>
      <c r="M45" s="12"/>
      <c r="N45" s="12"/>
      <c r="O45" s="12"/>
    </row>
    <row r="46" spans="1:36" ht="11.45" customHeight="1" x14ac:dyDescent="0.2">
      <c r="F46" s="5">
        <f>IF(ISNA(VLOOKUP(A46,AgFAImport!$A$2:$F$72,2,FALSE))=TRUE,0,VLOOKUP(A46,AgFAImport!$A$2:$F$72,2,FALSE))</f>
        <v>0</v>
      </c>
      <c r="G46" s="12"/>
      <c r="H46" s="12"/>
      <c r="I46" s="4"/>
      <c r="J46" s="5">
        <f>IF(ISNA(VLOOKUP(A46,AgFAImport!$A$2:$F$72,3,FALSE))=TRUE,0,VLOOKUP(A46,AgFAImport!$A$2:$F$72,3,FALSE))</f>
        <v>0</v>
      </c>
      <c r="K46" s="4"/>
      <c r="L46" s="12"/>
      <c r="M46" s="12"/>
      <c r="N46" s="12"/>
      <c r="O46" s="12"/>
    </row>
    <row r="47" spans="1:36" ht="12" customHeight="1" x14ac:dyDescent="0.2">
      <c r="F47" s="5">
        <f>IF(ISNA(VLOOKUP(A47,AgFAImport!$A$2:$F$72,2,FALSE))=TRUE,0,VLOOKUP(A47,AgFAImport!$A$2:$F$72,2,FALSE))</f>
        <v>0</v>
      </c>
      <c r="G47" s="4"/>
      <c r="H47" s="12"/>
      <c r="I47" s="4"/>
      <c r="J47" s="5">
        <f>IF(ISNA(VLOOKUP(A47,AgFAImport!$A$2:$F$72,3,FALSE))=TRUE,0,VLOOKUP(A47,AgFAImport!$A$2:$F$72,3,FALSE))</f>
        <v>0</v>
      </c>
      <c r="K47" s="4"/>
      <c r="L47" s="12"/>
      <c r="M47" s="12"/>
      <c r="N47" s="12"/>
    </row>
    <row r="48" spans="1:36" ht="11.25" customHeight="1" x14ac:dyDescent="0.2">
      <c r="F48" s="5">
        <f>IF(ISNA(VLOOKUP(A48,AgFAImport!$A$2:$F$72,2,FALSE))=TRUE,0,VLOOKUP(A48,AgFAImport!$A$2:$F$72,2,FALSE))</f>
        <v>0</v>
      </c>
      <c r="G48" s="12"/>
      <c r="H48" s="12"/>
      <c r="I48" s="12"/>
      <c r="J48" s="5">
        <f>IF(ISNA(VLOOKUP(A48,AgFAImport!$A$2:$F$72,3,FALSE))=TRUE,0,VLOOKUP(A48,AgFAImport!$A$2:$F$72,3,FALSE))</f>
        <v>0</v>
      </c>
      <c r="K48" s="12"/>
      <c r="L48" s="12"/>
      <c r="M48" s="12"/>
      <c r="N48" s="12"/>
    </row>
    <row r="49" spans="1:14" ht="11.25" customHeight="1" x14ac:dyDescent="0.2">
      <c r="F49" s="5">
        <f>IF(ISNA(VLOOKUP(A49,AgFAImport!$A$2:$F$72,2,FALSE))=TRUE,0,VLOOKUP(A49,AgFAImport!$A$2:$F$72,2,FALSE))</f>
        <v>0</v>
      </c>
      <c r="G49" s="12"/>
      <c r="H49" s="12"/>
      <c r="I49" s="12"/>
      <c r="J49" s="5">
        <f>IF(ISNA(VLOOKUP(A49,AgFAImport!$A$2:$F$72,3,FALSE))=TRUE,0,VLOOKUP(A49,AgFAImport!$A$2:$F$72,3,FALSE))</f>
        <v>0</v>
      </c>
      <c r="K49" s="12"/>
      <c r="L49" s="12"/>
      <c r="M49" s="12"/>
      <c r="N49" s="12"/>
    </row>
    <row r="50" spans="1:14" ht="12.75" customHeight="1" x14ac:dyDescent="0.2">
      <c r="F50" s="5">
        <f>IF(ISNA(VLOOKUP(A50,AgFAImport!$A$2:$F$72,2,FALSE))=TRUE,0,VLOOKUP(A50,AgFAImport!$A$2:$F$72,2,FALSE))</f>
        <v>0</v>
      </c>
      <c r="J50" s="5">
        <f>IF(ISNA(VLOOKUP(A50,AgFAImport!$A$2:$F$72,3,FALSE))=TRUE,0,VLOOKUP(A50,AgFAImport!$A$2:$F$72,3,FALSE))</f>
        <v>0</v>
      </c>
    </row>
    <row r="51" spans="1:14" x14ac:dyDescent="0.2">
      <c r="A51" t="s">
        <v>49</v>
      </c>
      <c r="F51" s="5" t="str">
        <f>IF(ISNA(VLOOKUP(A51,AgFAImport!$A$2:$F$72,2,FALSE))=TRUE,0,VLOOKUP(A51,AgFAImport!$A$2:$F$72,2,FALSE))</f>
        <v>2010</v>
      </c>
      <c r="J51" s="5">
        <f>IF(ISNA(VLOOKUP(A51,AgFAImport!$A$2:$F$72,3,FALSE))=TRUE,0,VLOOKUP(A51,AgFAImport!$A$2:$F$72,3,FALSE))</f>
        <v>0</v>
      </c>
    </row>
    <row r="52" spans="1:14" ht="12" customHeight="1" x14ac:dyDescent="0.2">
      <c r="A52" t="s">
        <v>50</v>
      </c>
      <c r="F52" s="5">
        <f>IF(ISNA(VLOOKUP(A52,AgFAImport!$A$2:$F$72,2,FALSE))=TRUE,0,VLOOKUP(A52,AgFAImport!$A$2:$F$72,2,FALSE))</f>
        <v>0</v>
      </c>
      <c r="J52" s="5">
        <f>IF(ISNA(VLOOKUP(A52,AgFAImport!$A$2:$F$72,3,FALSE))=TRUE,0,VLOOKUP(A52,AgFAImport!$A$2:$F$72,3,FALSE))</f>
        <v>0</v>
      </c>
    </row>
    <row r="53" spans="1:14" ht="12" customHeight="1" x14ac:dyDescent="0.2">
      <c r="A53" t="s">
        <v>51</v>
      </c>
      <c r="F53" s="5">
        <f>IF(ISNA(VLOOKUP(A53,AgFAImport!$A$2:$F$72,2,FALSE))=TRUE,0,VLOOKUP(A53,AgFAImport!$A$2:$F$72,2,FALSE))</f>
        <v>0</v>
      </c>
      <c r="J53" s="5">
        <f>IF(ISNA(VLOOKUP(A53,AgFAImport!$A$2:$F$72,3,FALSE))=TRUE,0,VLOOKUP(A53,AgFAImport!$A$2:$F$72,3,FALSE))</f>
        <v>0</v>
      </c>
    </row>
    <row r="54" spans="1:14" ht="12" customHeight="1" x14ac:dyDescent="0.2">
      <c r="A54" t="s">
        <v>52</v>
      </c>
      <c r="F54" s="5">
        <f>IF(ISNA(VLOOKUP(A54,AgFAImport!$A$2:$F$72,2,FALSE))=TRUE,0,VLOOKUP(A54,AgFAImport!$A$2:$F$72,2,FALSE))</f>
        <v>0</v>
      </c>
      <c r="J54" s="5">
        <f>IF(ISNA(VLOOKUP(A54,AgFAImport!$A$2:$F$72,3,FALSE))=TRUE,0,VLOOKUP(A54,AgFAImport!$A$2:$F$72,3,FALSE))</f>
        <v>0</v>
      </c>
    </row>
    <row r="55" spans="1:14" ht="12" customHeight="1" x14ac:dyDescent="0.2">
      <c r="A55" t="s">
        <v>53</v>
      </c>
      <c r="F55" s="5">
        <f>IF(ISNA(VLOOKUP(A55,AgFAImport!$A$2:$F$72,2,FALSE))=TRUE,0,VLOOKUP(A55,AgFAImport!$A$2:$F$72,2,FALSE))</f>
        <v>0</v>
      </c>
      <c r="J55" s="5">
        <f>IF(ISNA(VLOOKUP(A55,AgFAImport!$A$2:$F$72,3,FALSE))=TRUE,0,VLOOKUP(A55,AgFAImport!$A$2:$F$72,3,FALSE))</f>
        <v>0</v>
      </c>
    </row>
    <row r="56" spans="1:14" ht="12" customHeight="1" x14ac:dyDescent="0.2">
      <c r="A56" t="s">
        <v>54</v>
      </c>
      <c r="F56" s="5">
        <f>IF(ISNA(VLOOKUP(A56,AgFAImport!$A$2:$F$72,2,FALSE))=TRUE,0,VLOOKUP(A56,AgFAImport!$A$2:$F$72,2,FALSE))</f>
        <v>0</v>
      </c>
      <c r="J56" s="5">
        <f>IF(ISNA(VLOOKUP(A56,AgFAImport!$A$2:$F$72,3,FALSE))=TRUE,0,VLOOKUP(A56,AgFAImport!$A$2:$F$72,3,FALSE))</f>
        <v>0</v>
      </c>
    </row>
    <row r="57" spans="1:14" ht="12" customHeight="1" x14ac:dyDescent="0.2">
      <c r="A57" t="s">
        <v>55</v>
      </c>
      <c r="F57" s="5">
        <f>IF(ISNA(VLOOKUP(A57,AgFAImport!$A$2:$F$72,2,FALSE))=TRUE,0,VLOOKUP(A57,AgFAImport!$A$2:$F$72,2,FALSE))</f>
        <v>0</v>
      </c>
      <c r="J57" s="5">
        <f>IF(ISNA(VLOOKUP(A57,AgFAImport!$A$2:$F$72,3,FALSE))=TRUE,0,VLOOKUP(A57,AgFAImport!$A$2:$F$72,3,FALSE))</f>
        <v>0</v>
      </c>
    </row>
    <row r="58" spans="1:14" ht="12" customHeight="1" x14ac:dyDescent="0.2">
      <c r="A58" t="s">
        <v>56</v>
      </c>
      <c r="F58" s="5">
        <f>IF(ISNA(VLOOKUP(A58,AgFAImport!$A$2:$F$72,2,FALSE))=TRUE,0,VLOOKUP(A58,AgFAImport!$A$2:$F$72,2,FALSE))</f>
        <v>0</v>
      </c>
      <c r="J58" s="5">
        <f>IF(ISNA(VLOOKUP(A58,AgFAImport!$A$2:$F$72,3,FALSE))=TRUE,0,VLOOKUP(A58,AgFAImport!$A$2:$F$72,3,FALSE))</f>
        <v>0</v>
      </c>
    </row>
    <row r="59" spans="1:14" x14ac:dyDescent="0.2">
      <c r="A59" t="s">
        <v>57</v>
      </c>
      <c r="E59" t="s">
        <v>58</v>
      </c>
      <c r="F59" s="5" t="str">
        <f>IF(ISNA(VLOOKUP(A59,AgFAImport!$A$2:$F$72,2,FALSE))=TRUE,0,VLOOKUP(A59,AgFAImport!$A$2:$F$72,2,FALSE))</f>
        <v>Dairy</v>
      </c>
      <c r="J59" s="5">
        <f>IF(ISNA(VLOOKUP(A59,AgFAImport!$A$2:$F$72,3,FALSE))=TRUE,0,VLOOKUP(A59,AgFAImport!$A$2:$F$72,3,FALSE))</f>
        <v>0</v>
      </c>
    </row>
    <row r="60" spans="1:14" x14ac:dyDescent="0.2">
      <c r="A60" t="s">
        <v>59</v>
      </c>
      <c r="E60" t="s">
        <v>60</v>
      </c>
      <c r="F60" s="5" t="str">
        <f>IF(ISNA(VLOOKUP(A60,AgFAImport!$A$2:$F$72,2,FALSE))=TRUE,0,VLOOKUP(A60,AgFAImport!$A$2:$F$72,2,FALSE))</f>
        <v>All Data Sets</v>
      </c>
      <c r="J60" s="5">
        <f>IF(ISNA(VLOOKUP(A60,AgFAImport!$A$2:$F$72,3,FALSE))=TRUE,0,VLOOKUP(A60,AgFAImport!$A$2:$F$72,3,FALSE))</f>
        <v>0</v>
      </c>
    </row>
    <row r="61" spans="1:14" x14ac:dyDescent="0.2">
      <c r="A61" t="s">
        <v>61</v>
      </c>
      <c r="E61" t="s">
        <v>62</v>
      </c>
      <c r="F61" s="5" t="str">
        <f>IF(ISNA(VLOOKUP(A61,AgFAImport!$A$2:$F$72,2,FALSE))=TRUE,0,VLOOKUP(A61,AgFAImport!$A$2:$F$72,2,FALSE))</f>
        <v>0</v>
      </c>
      <c r="J61" s="5">
        <f>IF(ISNA(VLOOKUP(A61,AgFAImport!$A$2:$F$72,3,FALSE))=TRUE,0,VLOOKUP(A61,AgFAImport!$A$2:$F$72,3,FALSE))</f>
        <v>0</v>
      </c>
    </row>
    <row r="62" spans="1:14" x14ac:dyDescent="0.2">
      <c r="A62" t="s">
        <v>63</v>
      </c>
      <c r="E62" t="s">
        <v>64</v>
      </c>
      <c r="F62" s="5">
        <f>IF(ISNA(VLOOKUP(A62,AgFAImport!$A$2:$F$72,2,FALSE))=TRUE,0,VLOOKUP(A62,AgFAImport!$A$2:$F$72,2,FALSE))</f>
        <v>0</v>
      </c>
      <c r="J62" s="5">
        <f>IF(ISNA(VLOOKUP(A62,AgFAImport!$A$2:$F$72,3,FALSE))=TRUE,0,VLOOKUP(A62,AgFAImport!$A$2:$F$72,3,FALSE))</f>
        <v>0</v>
      </c>
    </row>
    <row r="63" spans="1:14" x14ac:dyDescent="0.2">
      <c r="A63" t="s">
        <v>63</v>
      </c>
      <c r="E63" t="s">
        <v>64</v>
      </c>
      <c r="F63" s="5">
        <f>IF(ISNA(VLOOKUP(A63,AgFAImport!$A$2:$F$72,2,FALSE))=TRUE,0,VLOOKUP(A63,AgFAImport!$A$2:$F$72,2,FALSE))</f>
        <v>0</v>
      </c>
      <c r="J63" s="5">
        <f>IF(ISNA(VLOOKUP(A63,AgFAImport!$A$2:$F$72,3,FALSE))=TRUE,0,VLOOKUP(A63,AgFAImport!$A$2:$F$72,3,FALSE))</f>
        <v>0</v>
      </c>
    </row>
    <row r="64" spans="1:14" x14ac:dyDescent="0.2">
      <c r="A64" t="s">
        <v>65</v>
      </c>
      <c r="E64" t="s">
        <v>66</v>
      </c>
      <c r="F64" s="5" t="str">
        <f>IF(ISNA(VLOOKUP(A64,AgFAImport!$A$2:$F$72,2,FALSE))=TRUE,0,VLOOKUP(A64,AgFAImport!$A$2:$F$72,2,FALSE))</f>
        <v>80 to 100</v>
      </c>
      <c r="J64" s="5">
        <f>IF(ISNA(VLOOKUP(A64,AgFAImport!$A$2:$F$72,3,FALSE))=TRUE,0,VLOOKUP(A64,AgFAImport!$A$2:$F$72,3,FALSE))</f>
        <v>0</v>
      </c>
    </row>
    <row r="65" spans="1:14" x14ac:dyDescent="0.2">
      <c r="A65" t="s">
        <v>67</v>
      </c>
      <c r="E65" t="s">
        <v>68</v>
      </c>
      <c r="F65" s="5">
        <f>IF(ISNA(VLOOKUP(A65,AgFAImport!$A$2:$F$72,2,FALSE))=TRUE,0,VLOOKUP(A65,AgFAImport!$A$2:$F$72,2,FALSE))</f>
        <v>0</v>
      </c>
      <c r="J65" s="5">
        <f>IF(ISNA(VLOOKUP(A65,AgFAImport!$A$2:$F$72,3,FALSE))=TRUE,0,VLOOKUP(A65,AgFAImport!$A$2:$F$72,3,FALSE))</f>
        <v>0</v>
      </c>
    </row>
    <row r="66" spans="1:14" ht="12.75" customHeight="1" x14ac:dyDescent="0.2">
      <c r="F66" s="5">
        <f>IF(ISNA(VLOOKUP(A66,AgFAImport!$A$2:$F$72,2,FALSE))=TRUE,0,VLOOKUP(A66,AgFAImport!$A$2:$F$72,2,FALSE))</f>
        <v>0</v>
      </c>
      <c r="J66" s="5">
        <f>IF(ISNA(VLOOKUP(A66,AgFAImport!$A$2:$F$72,3,FALSE))=TRUE,0,VLOOKUP(A66,AgFAImport!$A$2:$F$72,3,FALSE))</f>
        <v>0</v>
      </c>
    </row>
    <row r="67" spans="1:14" ht="12.75" customHeight="1" x14ac:dyDescent="0.2">
      <c r="F67" s="5">
        <f>IF(ISNA(VLOOKUP(A67,AgFAImport!$A$2:$F$72,2,FALSE))=TRUE,0,VLOOKUP(A67,AgFAImport!$A$2:$F$72,2,FALSE))</f>
        <v>0</v>
      </c>
      <c r="J67" s="5">
        <f>IF(ISNA(VLOOKUP(A67,AgFAImport!$A$2:$F$72,3,FALSE))=TRUE,0,VLOOKUP(A67,AgFAImport!$A$2:$F$72,3,FALSE))</f>
        <v>0</v>
      </c>
    </row>
    <row r="68" spans="1:14" ht="11.1" customHeight="1" x14ac:dyDescent="0.2">
      <c r="F68" s="5">
        <f>IF(ISNA(VLOOKUP(A68,AgFAImport!$A$2:$F$72,2,FALSE))=TRUE,0,VLOOKUP(A68,AgFAImport!$A$2:$F$72,2,FALSE))</f>
        <v>0</v>
      </c>
      <c r="J68" s="5">
        <f>IF(ISNA(VLOOKUP(A68,AgFAImport!$A$2:$F$72,3,FALSE))=TRUE,0,VLOOKUP(A68,AgFAImport!$A$2:$F$72,3,FALSE))</f>
        <v>0</v>
      </c>
    </row>
    <row r="69" spans="1:14" x14ac:dyDescent="0.2">
      <c r="A69" t="s">
        <v>69</v>
      </c>
      <c r="F69" s="5">
        <f>IF(ISNA(VLOOKUP(A69,AgFAImport!$A$2:$F$72,2,FALSE))=TRUE,0,VLOOKUP(A69,AgFAImport!$A$2:$F$72,2,FALSE))</f>
        <v>0</v>
      </c>
      <c r="J69" s="5">
        <f>IF(ISNA(VLOOKUP(A69,AgFAImport!$A$2:$F$72,3,FALSE))=TRUE,0,VLOOKUP(A69,AgFAImport!$A$2:$F$72,3,FALSE))</f>
        <v>0</v>
      </c>
      <c r="M69" t="s">
        <v>70</v>
      </c>
      <c r="N69" t="s">
        <v>71</v>
      </c>
    </row>
    <row r="70" spans="1:14" ht="10.5" customHeight="1" x14ac:dyDescent="0.2">
      <c r="F70" s="5">
        <f>IF(ISNA(VLOOKUP(A70,AgFAImport!$A$2:$F$72,2,FALSE))=TRUE,0,VLOOKUP(A70,AgFAImport!$A$2:$F$72,2,FALSE))</f>
        <v>0</v>
      </c>
      <c r="J70" s="5">
        <f>IF(ISNA(VLOOKUP(A70,AgFAImport!$A$2:$F$72,3,FALSE))=TRUE,0,VLOOKUP(A70,AgFAImport!$A$2:$F$72,3,FALSE))</f>
        <v>0</v>
      </c>
      <c r="N70" t="s">
        <v>72</v>
      </c>
    </row>
    <row r="71" spans="1:14" x14ac:dyDescent="0.2">
      <c r="B71" s="1" t="s">
        <v>73</v>
      </c>
      <c r="F71" s="5">
        <f>IF(ISNA(VLOOKUP(A71,AgFAImport!$A$2:$F$72,2,FALSE))=TRUE,0,VLOOKUP(A71,AgFAImport!$A$2:$F$72,2,FALSE))</f>
        <v>0</v>
      </c>
      <c r="J71" s="5">
        <f>IF(ISNA(VLOOKUP(A71,AgFAImport!$A$2:$F$72,3,FALSE))=TRUE,0,VLOOKUP(A71,AgFAImport!$A$2:$F$72,3,FALSE))</f>
        <v>0</v>
      </c>
    </row>
  </sheetData>
  <dataValidations disablePrompts="1" count="1">
    <dataValidation allowBlank="1" showInputMessage="1" showErrorMessage="1" prompt="Includes Operating, Lines of Credit and CCC amounts entered in Input Form" sqref="AB27"/>
  </dataValidations>
  <pageMargins left="0" right="0" top="0" bottom="0" header="0" footer="0"/>
  <pageSetup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workbookViewId="0">
      <selection activeCell="A2" sqref="A2"/>
    </sheetView>
  </sheetViews>
  <sheetFormatPr defaultRowHeight="12.75" x14ac:dyDescent="0.2"/>
  <cols>
    <col min="1" max="1" width="26.28515625" customWidth="1"/>
    <col min="3" max="3" width="9.5703125" bestFit="1" customWidth="1"/>
    <col min="4" max="4" width="9.7109375" bestFit="1" customWidth="1"/>
    <col min="16" max="16" width="5.85546875" customWidth="1"/>
  </cols>
  <sheetData>
    <row r="1" spans="1:32" x14ac:dyDescent="0.2">
      <c r="A1" s="10" t="s">
        <v>78</v>
      </c>
    </row>
    <row r="2" spans="1:32" x14ac:dyDescent="0.2">
      <c r="A2" s="1" t="s">
        <v>1</v>
      </c>
      <c r="B2" s="1" t="s">
        <v>90</v>
      </c>
      <c r="C2" s="1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">
      <c r="A5" s="1"/>
      <c r="B5" s="1" t="s">
        <v>4</v>
      </c>
      <c r="C5" s="1" t="s">
        <v>79</v>
      </c>
      <c r="D5" s="1" t="s">
        <v>5</v>
      </c>
      <c r="E5" s="1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">
      <c r="A7" s="1" t="s">
        <v>8</v>
      </c>
      <c r="B7" s="2">
        <v>30429.521148648648</v>
      </c>
      <c r="C7" s="2">
        <v>27783.313558558566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">
      <c r="A8" s="1" t="s">
        <v>9</v>
      </c>
      <c r="B8" s="2">
        <v>15806.166425675678</v>
      </c>
      <c r="C8" s="2">
        <v>21343.163545045023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">
      <c r="A9" s="1" t="s">
        <v>10</v>
      </c>
      <c r="B9" s="2">
        <v>147986.39079954952</v>
      </c>
      <c r="C9" s="2">
        <v>152855.46894707196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A10" s="1" t="s">
        <v>11</v>
      </c>
      <c r="B10" s="2">
        <v>1719.1148648648648</v>
      </c>
      <c r="C10" s="2">
        <v>931.85810810810813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">
      <c r="A11" s="1" t="s">
        <v>12</v>
      </c>
      <c r="B11" s="2">
        <v>759.27105855855859</v>
      </c>
      <c r="C11" s="2">
        <v>618.46621621621625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">
      <c r="A12" s="1" t="s">
        <v>13</v>
      </c>
      <c r="B12" s="2">
        <v>1190.5333108108109</v>
      </c>
      <c r="C12" s="2">
        <v>375.40290540540548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">
      <c r="A13" s="1" t="s">
        <v>14</v>
      </c>
      <c r="B13" s="2">
        <v>197890.99760810807</v>
      </c>
      <c r="C13" s="2">
        <v>203907.67328040526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">
      <c r="A14" s="1" t="s">
        <v>15</v>
      </c>
      <c r="B14" s="1" t="s">
        <v>4</v>
      </c>
      <c r="C14" s="1" t="s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">
      <c r="A15" s="1" t="s">
        <v>16</v>
      </c>
      <c r="B15" s="2">
        <v>300079.94887387386</v>
      </c>
      <c r="C15" s="2">
        <v>317808.34009008994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">
      <c r="A16" s="1" t="s">
        <v>17</v>
      </c>
      <c r="B16" s="2">
        <v>67018.391891891893</v>
      </c>
      <c r="C16" s="2">
        <v>65304.394144144142</v>
      </c>
      <c r="D16" s="2">
        <v>52644.995540540542</v>
      </c>
      <c r="E16" s="2">
        <v>47628.08310810812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">
      <c r="A17" s="1" t="s">
        <v>18</v>
      </c>
      <c r="B17" s="2">
        <v>277600.83571074286</v>
      </c>
      <c r="C17" s="2">
        <v>288430.68773223623</v>
      </c>
      <c r="D17" s="2">
        <v>101071.01061711715</v>
      </c>
      <c r="E17" s="2">
        <v>106065.77383783786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">
      <c r="A18" s="1" t="s">
        <v>19</v>
      </c>
      <c r="B18" s="2">
        <v>382745.30310276075</v>
      </c>
      <c r="C18" s="2">
        <v>393981.19715493091</v>
      </c>
      <c r="D18" s="2">
        <v>258179.22844594589</v>
      </c>
      <c r="E18" s="2">
        <v>261574.32461711712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">
      <c r="A19" s="1" t="s">
        <v>20</v>
      </c>
      <c r="B19" s="2">
        <v>512842.91704954958</v>
      </c>
      <c r="C19" s="2">
        <v>529047.52252252272</v>
      </c>
      <c r="D19" s="2">
        <v>233300.10777027029</v>
      </c>
      <c r="E19" s="2">
        <v>249221.0624549549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">
      <c r="A20" s="1" t="s">
        <v>21</v>
      </c>
      <c r="B20" s="2">
        <v>42762.038018018007</v>
      </c>
      <c r="C20" s="2">
        <v>45980.744572072086</v>
      </c>
      <c r="D20" s="2">
        <v>35224.666463963928</v>
      </c>
      <c r="E20" s="2">
        <v>39080.209549549545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">
      <c r="A21" s="1" t="s">
        <v>22</v>
      </c>
      <c r="B21" s="2">
        <v>1583049.4346468372</v>
      </c>
      <c r="C21" s="2">
        <v>1640552.8862159962</v>
      </c>
      <c r="D21" s="2">
        <v>680420.00883783784</v>
      </c>
      <c r="E21" s="2">
        <v>703569.45356756751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">
      <c r="A22" s="1" t="s">
        <v>23</v>
      </c>
      <c r="B22" s="2">
        <v>1780940.4322549449</v>
      </c>
      <c r="C22" s="2">
        <v>1844460.5594964016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A24" s="1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">
      <c r="A25" s="1" t="s">
        <v>25</v>
      </c>
      <c r="B25" s="2">
        <v>10355.971463963966</v>
      </c>
      <c r="C25" s="2">
        <v>8793.1969594594611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A26" s="1" t="s">
        <v>26</v>
      </c>
      <c r="B26" s="2">
        <v>16846.976223740039</v>
      </c>
      <c r="C26" s="2">
        <v>18930.179324807057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A27" s="1" t="s">
        <v>27</v>
      </c>
      <c r="B27" s="2">
        <v>25666.696824324314</v>
      </c>
      <c r="C27" s="2">
        <v>25608.028310810801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">
      <c r="A28" s="1" t="s">
        <v>28</v>
      </c>
      <c r="B28" s="2">
        <v>52869.644512028324</v>
      </c>
      <c r="C28" s="2">
        <v>53331.404595077314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">
      <c r="A29" s="1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">
      <c r="A30" s="1" t="s">
        <v>30</v>
      </c>
      <c r="B30" s="2">
        <v>218095.85221217066</v>
      </c>
      <c r="C30" s="2">
        <v>227397.7701527251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">
      <c r="A31" s="1" t="s">
        <v>31</v>
      </c>
      <c r="B31" s="2">
        <v>459722.66212715179</v>
      </c>
      <c r="C31" s="2">
        <v>484700.90061255731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">
      <c r="A32" s="1" t="s">
        <v>32</v>
      </c>
      <c r="B32" s="2">
        <v>202010.21071826131</v>
      </c>
      <c r="C32" s="2">
        <v>210677.13212244082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3" x14ac:dyDescent="0.2">
      <c r="A33" s="1" t="s">
        <v>33</v>
      </c>
      <c r="B33" s="2">
        <v>879828.72505758377</v>
      </c>
      <c r="C33" s="2">
        <v>922775.8028877232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3" x14ac:dyDescent="0.2">
      <c r="A34" s="1" t="s">
        <v>34</v>
      </c>
      <c r="B34" s="2">
        <v>932698.3695696122</v>
      </c>
      <c r="C34" s="2">
        <v>976107.20748280047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3" x14ac:dyDescent="0.2">
      <c r="A36" s="1" t="s">
        <v>35</v>
      </c>
      <c r="B36" s="2">
        <v>384430.10977068776</v>
      </c>
      <c r="C36" s="2">
        <v>397073.97248560766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3" x14ac:dyDescent="0.2">
      <c r="A37" s="1" t="s">
        <v>36</v>
      </c>
      <c r="B37" s="2">
        <v>10298.192027027028</v>
      </c>
      <c r="C37" s="2">
        <v>10251.134932432435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3" x14ac:dyDescent="0.2">
      <c r="A38" s="1" t="s">
        <v>37</v>
      </c>
      <c r="B38" s="1" t="s">
        <v>38</v>
      </c>
      <c r="C38" s="1" t="s">
        <v>39</v>
      </c>
      <c r="D38" s="1" t="s">
        <v>40</v>
      </c>
      <c r="E38" s="1" t="s">
        <v>41</v>
      </c>
      <c r="F38" s="13">
        <v>536.59910000000002</v>
      </c>
      <c r="G38" s="13">
        <v>536.59910000000002</v>
      </c>
      <c r="H38" s="13">
        <v>0</v>
      </c>
      <c r="I38" s="1" t="s">
        <v>42</v>
      </c>
      <c r="J38" s="1" t="s">
        <v>43</v>
      </c>
      <c r="K38" s="13">
        <v>447166.19737000001</v>
      </c>
      <c r="L38" s="13">
        <v>459318.79248000006</v>
      </c>
      <c r="M38" s="13">
        <v>12152.59511</v>
      </c>
      <c r="N38" s="1" t="s">
        <v>44</v>
      </c>
      <c r="O38" s="1"/>
      <c r="P38" s="1" t="s">
        <v>45</v>
      </c>
      <c r="Q38" s="13">
        <v>400539.26622173865</v>
      </c>
      <c r="R38" s="13">
        <v>408497.96043755917</v>
      </c>
      <c r="S38" s="13">
        <v>7958.6942158205065</v>
      </c>
      <c r="T38" s="1" t="s">
        <v>46</v>
      </c>
      <c r="U38" s="13">
        <v>848242.0626917386</v>
      </c>
      <c r="V38" s="13">
        <v>868353.35201755911</v>
      </c>
      <c r="W38" s="13">
        <v>20111.289325820504</v>
      </c>
      <c r="X38" s="1" t="s">
        <v>47</v>
      </c>
      <c r="Y38" s="13">
        <v>374131.91773999995</v>
      </c>
      <c r="Z38" s="13">
        <v>386822.83755000005</v>
      </c>
      <c r="AA38" s="13">
        <v>12690.919810000061</v>
      </c>
      <c r="AB38" s="1" t="s">
        <v>48</v>
      </c>
      <c r="AC38" s="13">
        <v>1222373.9804317385</v>
      </c>
      <c r="AD38" s="13">
        <v>1255176.1895675592</v>
      </c>
      <c r="AE38" s="13">
        <v>32802.209135820565</v>
      </c>
      <c r="AF38" s="1"/>
      <c r="AG38" t="s">
        <v>77</v>
      </c>
    </row>
    <row r="39" spans="1:3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3" x14ac:dyDescent="0.2">
      <c r="A41" s="1" t="s">
        <v>49</v>
      </c>
      <c r="B41" s="1" t="s">
        <v>79</v>
      </c>
      <c r="C41" s="1"/>
      <c r="D41" s="1"/>
      <c r="E41" s="1" t="s">
        <v>50</v>
      </c>
      <c r="F41" s="3">
        <v>172.33041</v>
      </c>
      <c r="G41" s="1"/>
      <c r="H41" s="1"/>
      <c r="I41" s="1" t="s">
        <v>51</v>
      </c>
      <c r="J41" s="1" t="s">
        <v>80</v>
      </c>
      <c r="K41" s="1"/>
      <c r="L41" s="1"/>
      <c r="M41" s="1" t="s">
        <v>52</v>
      </c>
      <c r="N41" s="1" t="s">
        <v>81</v>
      </c>
      <c r="O41" s="1"/>
      <c r="P41" s="1"/>
      <c r="Q41" s="1" t="s">
        <v>53</v>
      </c>
      <c r="R41" s="1" t="s">
        <v>82</v>
      </c>
      <c r="S41" s="1"/>
      <c r="T41" s="1"/>
      <c r="U41" s="1" t="s">
        <v>54</v>
      </c>
      <c r="V41" s="1" t="s">
        <v>83</v>
      </c>
      <c r="W41" s="1"/>
      <c r="X41" s="1"/>
      <c r="Y41" s="1" t="s">
        <v>55</v>
      </c>
      <c r="Z41" s="1" t="s">
        <v>84</v>
      </c>
      <c r="AA41" s="1"/>
      <c r="AB41" s="1"/>
      <c r="AC41" s="1" t="s">
        <v>56</v>
      </c>
      <c r="AD41" s="1" t="s">
        <v>85</v>
      </c>
      <c r="AE41" s="1"/>
      <c r="AF41" s="1"/>
    </row>
    <row r="42" spans="1:33" x14ac:dyDescent="0.2">
      <c r="A42" s="1" t="s">
        <v>57</v>
      </c>
      <c r="B42" s="1" t="s">
        <v>58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3" x14ac:dyDescent="0.2">
      <c r="A43" s="1" t="s">
        <v>59</v>
      </c>
      <c r="B43" s="1" t="s">
        <v>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3" x14ac:dyDescent="0.2">
      <c r="A44" s="1" t="s">
        <v>86</v>
      </c>
      <c r="B44" s="1" t="s">
        <v>87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3" x14ac:dyDescent="0.2">
      <c r="A45" s="1" t="s">
        <v>61</v>
      </c>
      <c r="B45" s="1" t="s">
        <v>64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3" x14ac:dyDescent="0.2">
      <c r="A46" s="1" t="s">
        <v>88</v>
      </c>
      <c r="B46" s="1" t="s">
        <v>64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3" x14ac:dyDescent="0.2">
      <c r="A47" s="1" t="s">
        <v>65</v>
      </c>
      <c r="B47" s="1" t="s">
        <v>66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">
      <c r="A52" s="1" t="s">
        <v>76</v>
      </c>
      <c r="B52" s="1" t="s">
        <v>70</v>
      </c>
      <c r="C52" s="1" t="s">
        <v>71</v>
      </c>
      <c r="D52" s="1" t="s">
        <v>72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A54" s="1"/>
      <c r="B54" s="1" t="s">
        <v>89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6" spans="1:32" x14ac:dyDescent="0.2">
      <c r="A76" s="1" t="s">
        <v>35</v>
      </c>
      <c r="C76" s="14">
        <f>IF(ISNA(VLOOKUP(A76,$A$27:$C$70,2,FALSE))=TRUE,0,VLOOKUP(A76,$A$27:$C$70,2,FALSE))</f>
        <v>384430.10977068776</v>
      </c>
      <c r="D76" s="14">
        <f>IF(ISNA(VLOOKUP(A76,$A$27:$C$70,3,FALSE))=TRUE,0,VLOOKUP(A76,$A$27:$C$70,3,FALSE))</f>
        <v>397073.97248560766</v>
      </c>
    </row>
    <row r="77" spans="1:32" x14ac:dyDescent="0.2">
      <c r="A77" s="1" t="s">
        <v>36</v>
      </c>
      <c r="C77" s="14">
        <f>IF(ISNA(VLOOKUP(A77,$A$27:$C$70,2,FALSE))=TRUE,0,VLOOKUP(A77,$A$27:$C$70,2,FALSE))</f>
        <v>10298.192027027028</v>
      </c>
      <c r="D77" s="14">
        <f>IF(ISNA(VLOOKUP(A77,$A$27:$C$70,3,FALSE))=TRUE,0,VLOOKUP(A77,$A$27:$C$70,3,FALSE))</f>
        <v>10251.134932432435</v>
      </c>
    </row>
    <row r="78" spans="1:32" x14ac:dyDescent="0.2">
      <c r="C78" s="14"/>
      <c r="D78" s="14"/>
    </row>
    <row r="79" spans="1:32" x14ac:dyDescent="0.2">
      <c r="C79" s="14"/>
      <c r="D79" s="14"/>
    </row>
    <row r="80" spans="1:32" x14ac:dyDescent="0.2">
      <c r="A80" t="s">
        <v>41</v>
      </c>
      <c r="C80" s="14">
        <f>VLOOKUP($G$87,$A$27:$AI$70,6,FALSE)</f>
        <v>536.59910000000002</v>
      </c>
      <c r="D80" s="14">
        <f>VLOOKUP($G$87,$A$27:$AI$70,7,FALSE)</f>
        <v>536.59910000000002</v>
      </c>
    </row>
    <row r="81" spans="1:7" x14ac:dyDescent="0.2">
      <c r="A81" t="s">
        <v>42</v>
      </c>
      <c r="C81" s="14">
        <f>VLOOKUP($G$87,$A$27:$AI$70,11,FALSE)</f>
        <v>447166.19737000001</v>
      </c>
      <c r="D81" s="14">
        <f>VLOOKUP($G$87,$A$27:$AI$70,12,FALSE)</f>
        <v>459318.79248000006</v>
      </c>
    </row>
    <row r="82" spans="1:7" x14ac:dyDescent="0.2">
      <c r="A82" t="s">
        <v>45</v>
      </c>
      <c r="C82" s="14">
        <f>VLOOKUP($G$87,$A$27:$AI$70,17,FALSE)</f>
        <v>400539.26622173865</v>
      </c>
      <c r="D82" s="14">
        <f>VLOOKUP($G$87,$A$27:$AI$70,18,FALSE)</f>
        <v>408497.96043755917</v>
      </c>
    </row>
    <row r="83" spans="1:7" x14ac:dyDescent="0.2">
      <c r="A83" t="s">
        <v>47</v>
      </c>
      <c r="C83" s="14">
        <f>VLOOKUP($G$87,$A$27:$AI$70,25,FALSE)</f>
        <v>374131.91773999995</v>
      </c>
      <c r="D83" s="14">
        <f>VLOOKUP($G$87,$A$27:$AI$70,26,FALSE)</f>
        <v>386822.83755000005</v>
      </c>
    </row>
    <row r="84" spans="1:7" x14ac:dyDescent="0.2">
      <c r="F84" s="1"/>
    </row>
    <row r="87" spans="1:7" x14ac:dyDescent="0.2">
      <c r="G87" s="1" t="s">
        <v>37</v>
      </c>
    </row>
    <row r="89" spans="1:7" x14ac:dyDescent="0.2">
      <c r="F89" s="1"/>
    </row>
    <row r="91" spans="1:7" x14ac:dyDescent="0.2">
      <c r="F91" s="1"/>
    </row>
    <row r="92" spans="1:7" x14ac:dyDescent="0.2">
      <c r="F92" s="1"/>
      <c r="G92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ToolImport</vt:lpstr>
      <vt:lpstr>AgFAImport</vt:lpstr>
      <vt:lpstr>ToolImport!Print_Area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vcabrera</cp:lastModifiedBy>
  <cp:lastPrinted>2011-12-01T16:11:59Z</cp:lastPrinted>
  <dcterms:created xsi:type="dcterms:W3CDTF">2011-09-20T17:08:36Z</dcterms:created>
  <dcterms:modified xsi:type="dcterms:W3CDTF">2011-12-05T13:49:19Z</dcterms:modified>
</cp:coreProperties>
</file>